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405" tabRatio="731" activeTab="3"/>
  </bookViews>
  <sheets>
    <sheet name="Vejledning" sheetId="1" r:id="rId1"/>
    <sheet name="Startsaldi" sheetId="2" r:id="rId2"/>
    <sheet name="Nedskrivning af Frikort" sheetId="3" r:id="rId3"/>
    <sheet name="Januar" sheetId="4" r:id="rId4"/>
    <sheet name="Februar" sheetId="5" r:id="rId5"/>
    <sheet name="Marts" sheetId="6" r:id="rId6"/>
    <sheet name="April" sheetId="7" r:id="rId7"/>
    <sheet name="Maj" sheetId="8" r:id="rId8"/>
    <sheet name="Juni" sheetId="9" r:id="rId9"/>
    <sheet name="Juli" sheetId="10" r:id="rId10"/>
    <sheet name="Aug" sheetId="11" r:id="rId11"/>
    <sheet name="Sep" sheetId="12" r:id="rId12"/>
    <sheet name="Okt" sheetId="13" r:id="rId13"/>
    <sheet name="Nov" sheetId="14" r:id="rId14"/>
    <sheet name="Dec" sheetId="15" r:id="rId15"/>
  </sheets>
  <definedNames>
    <definedName name="Frikort">'Nedskrivning af Frikort'!$B$1</definedName>
    <definedName name="LON1">'Nedskrivning af Frikort'!$C$4</definedName>
    <definedName name="LON10">'Nedskrivning af Frikort'!$C$13</definedName>
    <definedName name="LON11">'Nedskrivning af Frikort'!$C$14</definedName>
    <definedName name="LON12">'Nedskrivning af Frikort'!$C$15</definedName>
    <definedName name="LON2">'Nedskrivning af Frikort'!$C$5</definedName>
    <definedName name="LON3">'Nedskrivning af Frikort'!$C$6</definedName>
    <definedName name="LON4">'Nedskrivning af Frikort'!$C$7</definedName>
    <definedName name="LON5">'Nedskrivning af Frikort'!$C$8</definedName>
    <definedName name="LON6">'Nedskrivning af Frikort'!$C$9</definedName>
    <definedName name="LON7">'Nedskrivning af Frikort'!$C$10</definedName>
    <definedName name="LON8">'Nedskrivning af Frikort'!$C$11</definedName>
    <definedName name="LON9">'Nedskrivning af Frikort'!$C$12</definedName>
    <definedName name="Træk">'Nedskrivning af Frikort'!$B$2</definedName>
  </definedNames>
  <calcPr fullCalcOnLoad="1"/>
</workbook>
</file>

<file path=xl/sharedStrings.xml><?xml version="1.0" encoding="utf-8"?>
<sst xmlns="http://schemas.openxmlformats.org/spreadsheetml/2006/main" count="473" uniqueCount="78">
  <si>
    <t>Norm. Timer</t>
  </si>
  <si>
    <t>Tillæg I</t>
  </si>
  <si>
    <t>Tillæg II</t>
  </si>
  <si>
    <t>Tillæg III</t>
  </si>
  <si>
    <t>Antal</t>
  </si>
  <si>
    <t>DKK</t>
  </si>
  <si>
    <t>I alt</t>
  </si>
  <si>
    <t xml:space="preserve">Brutto Løn </t>
  </si>
  <si>
    <t>ATP</t>
  </si>
  <si>
    <t xml:space="preserve">Evt. andre fradrag før skat </t>
  </si>
  <si>
    <t>Am pligtig indkomst</t>
  </si>
  <si>
    <t>Am bidrag</t>
  </si>
  <si>
    <t>A-skatte grundlag</t>
  </si>
  <si>
    <t>Skattefradrag</t>
  </si>
  <si>
    <t>Træk %</t>
  </si>
  <si>
    <t>Ubetalt før evt. netto fradrag</t>
  </si>
  <si>
    <t>Fradrag efter Skat</t>
  </si>
  <si>
    <t>Netto udbetalt</t>
  </si>
  <si>
    <t>Feriepenge beregning</t>
  </si>
  <si>
    <t>Feriepenge Brutto</t>
  </si>
  <si>
    <t>Feriepenge Netto</t>
  </si>
  <si>
    <t>År til Dato tal</t>
  </si>
  <si>
    <t>Am-indkomst</t>
  </si>
  <si>
    <t>A-Skat</t>
  </si>
  <si>
    <t>Indværende Periode</t>
  </si>
  <si>
    <t>År til Dato</t>
  </si>
  <si>
    <t xml:space="preserve"> </t>
  </si>
  <si>
    <t>Ida Nielsen</t>
  </si>
  <si>
    <t>Frikort ved periode start</t>
  </si>
  <si>
    <t>Løn 1</t>
  </si>
  <si>
    <t>Løn 2</t>
  </si>
  <si>
    <t>Løn 3</t>
  </si>
  <si>
    <t>Løn 4</t>
  </si>
  <si>
    <t>Løn 5</t>
  </si>
  <si>
    <t>Løn 6</t>
  </si>
  <si>
    <t>Løn 7</t>
  </si>
  <si>
    <t>Løn 8</t>
  </si>
  <si>
    <t>Løn 9</t>
  </si>
  <si>
    <t>Løn 10</t>
  </si>
  <si>
    <t>Løn 11</t>
  </si>
  <si>
    <t>Løn 12</t>
  </si>
  <si>
    <t>Løn 13</t>
  </si>
  <si>
    <t>Løn 14</t>
  </si>
  <si>
    <t>Løn 15</t>
  </si>
  <si>
    <t>Løn 16</t>
  </si>
  <si>
    <t>Løn 17</t>
  </si>
  <si>
    <t>Løn 18</t>
  </si>
  <si>
    <t>Løn 19</t>
  </si>
  <si>
    <t>Løn 20</t>
  </si>
  <si>
    <t>Løn 21</t>
  </si>
  <si>
    <t>Løn 22</t>
  </si>
  <si>
    <t>Løn 23</t>
  </si>
  <si>
    <t>Løn 24</t>
  </si>
  <si>
    <t>Maj</t>
  </si>
  <si>
    <t>Saldo</t>
  </si>
  <si>
    <t>Am Bidrag</t>
  </si>
  <si>
    <t>Regnearket er beregnet til at kontrollere en medarbejder med Frikort:</t>
  </si>
  <si>
    <t>Da ATP varierer lidt fra gange til gang - skal denne indtastes med "minus" foran i den enklte måned.</t>
  </si>
  <si>
    <t>De felter som kræver indtastning er markeret med Blå. Alle andre celler beregner sig selv</t>
  </si>
  <si>
    <t>Arket er også godt til at estimerer om der skal betales skat på et givent tidspunkt - og hvornår.</t>
  </si>
  <si>
    <t>Evt. spørgsmål / rettelser kan sendes på lon@ci-service.dk</t>
  </si>
  <si>
    <t>Venlig hilsen</t>
  </si>
  <si>
    <t>Ci-Service</t>
  </si>
  <si>
    <t>Syrenkæden 23</t>
  </si>
  <si>
    <t>2670 Greve</t>
  </si>
  <si>
    <t>mail: regnskab@ci-service.dk</t>
  </si>
  <si>
    <t>Såfremt at man skifter frikort, træk %, skattkort i løbet af året da kan arket ikke tage hensyn til dette.</t>
  </si>
  <si>
    <t xml:space="preserve">Løsningen er at taste de "År til Dato" tal fra det sidste regnearks sidste periode i et nyt regneark og så ellers </t>
  </si>
  <si>
    <t>indtaste de resterende data</t>
  </si>
  <si>
    <t>I serien af regneark findes følgende</t>
  </si>
  <si>
    <t>Frikort Mdr løn</t>
  </si>
  <si>
    <t>Frikort 14 dags  løn</t>
  </si>
  <si>
    <t>Alm skattekort Mdr løn</t>
  </si>
  <si>
    <t>Alm skattekort 14 dags løn</t>
  </si>
  <si>
    <t>Arkene er til fri benyttelse og kan hentes på www.ci-service.dk under download</t>
  </si>
  <si>
    <t>Frikortets pålydende værdi skal indtastes i Arket "Nedskrivning af Frikort" sammen med træk %'en</t>
  </si>
  <si>
    <t>Tillæg efter Skat</t>
  </si>
  <si>
    <t>mail: lon@ci-service.dk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</si>
</sst>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6">
    <font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9" fontId="0" fillId="0" borderId="0" xfId="0" applyNumberFormat="1" applyAlignment="1">
      <alignment/>
    </xf>
    <xf numFmtId="171" fontId="0" fillId="0" borderId="0" xfId="15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171" fontId="0" fillId="0" borderId="11" xfId="15" applyFont="1" applyBorder="1" applyAlignment="1">
      <alignment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1" fontId="0" fillId="0" borderId="0" xfId="15" applyFont="1" applyBorder="1" applyAlignment="1">
      <alignment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1" fontId="0" fillId="0" borderId="16" xfId="15" applyFont="1" applyBorder="1" applyAlignment="1">
      <alignment/>
    </xf>
    <xf numFmtId="171" fontId="0" fillId="0" borderId="17" xfId="0" applyNumberFormat="1" applyBorder="1" applyAlignment="1">
      <alignment/>
    </xf>
    <xf numFmtId="171" fontId="0" fillId="33" borderId="0" xfId="15" applyFont="1" applyFill="1" applyAlignment="1">
      <alignment/>
    </xf>
    <xf numFmtId="0" fontId="0" fillId="33" borderId="0" xfId="0" applyFill="1" applyAlignment="1">
      <alignment/>
    </xf>
    <xf numFmtId="9" fontId="0" fillId="33" borderId="0" xfId="55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1" fontId="0" fillId="0" borderId="14" xfId="15" applyFont="1" applyBorder="1" applyAlignment="1">
      <alignment/>
    </xf>
    <xf numFmtId="171" fontId="0" fillId="0" borderId="17" xfId="15" applyFont="1" applyBorder="1" applyAlignment="1">
      <alignment/>
    </xf>
    <xf numFmtId="171" fontId="0" fillId="0" borderId="12" xfId="15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3.75390625" style="0" customWidth="1"/>
  </cols>
  <sheetData>
    <row r="1" ht="12.75">
      <c r="A1" s="25" t="s">
        <v>56</v>
      </c>
    </row>
    <row r="2" ht="12.75">
      <c r="A2" s="26"/>
    </row>
    <row r="3" ht="12.75">
      <c r="A3" s="26" t="s">
        <v>57</v>
      </c>
    </row>
    <row r="4" ht="12.75">
      <c r="A4" s="26"/>
    </row>
    <row r="5" ht="12.75">
      <c r="A5" s="26" t="s">
        <v>75</v>
      </c>
    </row>
    <row r="6" ht="12.75">
      <c r="A6" s="26"/>
    </row>
    <row r="7" ht="12.75">
      <c r="A7" s="26" t="s">
        <v>58</v>
      </c>
    </row>
    <row r="8" ht="12.75">
      <c r="A8" s="26"/>
    </row>
    <row r="9" ht="12.75">
      <c r="A9" s="26" t="s">
        <v>59</v>
      </c>
    </row>
    <row r="10" ht="12.75">
      <c r="A10" s="26"/>
    </row>
    <row r="11" ht="12.75">
      <c r="A11" s="26" t="s">
        <v>66</v>
      </c>
    </row>
    <row r="12" ht="12.75">
      <c r="A12" s="26" t="s">
        <v>67</v>
      </c>
    </row>
    <row r="13" ht="12.75">
      <c r="A13" s="26" t="s">
        <v>68</v>
      </c>
    </row>
    <row r="14" ht="12.75">
      <c r="A14" s="26"/>
    </row>
    <row r="15" ht="12.75">
      <c r="A15" s="26" t="s">
        <v>69</v>
      </c>
    </row>
    <row r="16" ht="12.75">
      <c r="A16" s="26"/>
    </row>
    <row r="17" ht="12.75">
      <c r="A17" s="26" t="s">
        <v>70</v>
      </c>
    </row>
    <row r="18" ht="12.75">
      <c r="A18" s="26" t="s">
        <v>71</v>
      </c>
    </row>
    <row r="19" spans="1:2" ht="12.75">
      <c r="A19" s="26" t="s">
        <v>72</v>
      </c>
      <c r="B19" t="s">
        <v>26</v>
      </c>
    </row>
    <row r="20" ht="12.75">
      <c r="A20" s="26" t="s">
        <v>73</v>
      </c>
    </row>
    <row r="21" ht="12.75">
      <c r="A21" s="26"/>
    </row>
    <row r="22" ht="12.75">
      <c r="A22" s="26" t="s">
        <v>74</v>
      </c>
    </row>
    <row r="23" ht="12.75">
      <c r="A23" s="26" t="s">
        <v>60</v>
      </c>
    </row>
    <row r="24" ht="12.75">
      <c r="A24" s="26"/>
    </row>
    <row r="25" ht="12.75">
      <c r="A25" s="26" t="s">
        <v>61</v>
      </c>
    </row>
    <row r="26" ht="12.75">
      <c r="A26" s="26"/>
    </row>
    <row r="27" ht="12.75">
      <c r="A27" s="26" t="s">
        <v>27</v>
      </c>
    </row>
    <row r="28" ht="12.75">
      <c r="A28" s="26"/>
    </row>
    <row r="29" ht="12.75">
      <c r="A29" s="26" t="s">
        <v>62</v>
      </c>
    </row>
    <row r="30" ht="12.75">
      <c r="A30" s="26" t="s">
        <v>63</v>
      </c>
    </row>
    <row r="31" ht="12.75">
      <c r="A31" s="26" t="s">
        <v>64</v>
      </c>
    </row>
    <row r="32" ht="12.75">
      <c r="A32" s="26" t="s">
        <v>65</v>
      </c>
    </row>
    <row r="33" ht="13.5" thickBot="1">
      <c r="A33" s="27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ROUNDDOWN(IF((AND(D18+D34&gt;LON6,LON6&gt;0)),LON6,0),0)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IF(AND(B20=0,LON7&gt;0),0,ROUNDDOWN((-D20*B22),0))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+B43+Juni!D43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+B44+Juni!D44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+B45+Juni!D45</f>
        <v>0</v>
      </c>
    </row>
    <row r="46" spans="1:4" ht="12.75">
      <c r="A46" s="7"/>
      <c r="B46" s="8"/>
      <c r="C46" s="8"/>
      <c r="D46" s="20">
        <f>+B46+Juni!D46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+B47+Juni!D47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+B48+Juni!D48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ROUNDDOWN(IF((AND(D18+D34&gt;LON7,LON7&gt;0)),LON7,0),0)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IF(AND(B20=0,LON8&gt;0),0,ROUNDDOWN((-D20*B22),0))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+B43+Juli!D43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+B44+Juli!D44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+B45+Juli!D45</f>
        <v>0</v>
      </c>
    </row>
    <row r="46" spans="1:4" ht="12.75">
      <c r="A46" s="7"/>
      <c r="B46" s="8"/>
      <c r="C46" s="8"/>
      <c r="D46" s="20">
        <f>+B46+Juli!D46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+B47+Juli!D47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+B48+Juli!D48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ROUNDDOWN(IF((AND(D18+D34&gt;LON8,LON8&gt;0)),LON8,0),0)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IF(AND(B20=0,LON9&gt;0),0,ROUNDDOWN((-D20*B22),0))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+B43+Aug!D43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+B44+Aug!D44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+B45+Aug!D45</f>
        <v>0</v>
      </c>
    </row>
    <row r="46" spans="1:4" ht="12.75">
      <c r="A46" s="7"/>
      <c r="B46" s="8"/>
      <c r="C46" s="8"/>
      <c r="D46" s="20">
        <f>+B46+Aug!D46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+B47+Aug!D47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+B48+Aug!D48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ROUNDDOWN(IF((AND(D18+D34&gt;LON9,LON9&gt;0)),LON9,0),0)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IF(AND(B20=0,LON10&gt;0),0,ROUNDDOWN((-D20*B22),0))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+B43+Sep!D43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+B44+Sep!D44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+B45+Sep!D45</f>
        <v>0</v>
      </c>
    </row>
    <row r="46" spans="1:4" ht="12.75">
      <c r="A46" s="7"/>
      <c r="B46" s="8"/>
      <c r="C46" s="8"/>
      <c r="D46" s="20">
        <f>+B46+Sep!D46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+B47+Sep!D47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+B48+Sep!D48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ROUNDDOWN(IF((AND(D18+D34&gt;LON10,LON10&gt;0)),LON10,0),0)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IF(AND(B20=0,LON11&gt;0),0,ROUNDDOWN((-D20*B22),0))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+B43+Okt!D43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+B44+Okt!D44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+B45+Okt!D45</f>
        <v>0</v>
      </c>
    </row>
    <row r="46" spans="1:4" ht="12.75">
      <c r="A46" s="7"/>
      <c r="B46" s="8"/>
      <c r="C46" s="8"/>
      <c r="D46" s="20">
        <f>+B46+Okt!D46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+B47+Okt!D47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+B48+Okt!D48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ROUNDDOWN(IF((AND(D18+D34&gt;LON11,LON11&gt;0)),LON11,0),0)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IF(AND(B20=0,LON12&gt;0),0,ROUNDDOWN((-D20*B22),0))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+B43+Nov!D43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+B44+Nov!D44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+B45+Nov!D45</f>
        <v>0</v>
      </c>
    </row>
    <row r="46" spans="1:4" ht="12.75">
      <c r="A46" s="7"/>
      <c r="B46" s="8"/>
      <c r="C46" s="8"/>
      <c r="D46" s="20">
        <f>+B46+Nov!D46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+B47+Nov!D47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+B48+Nov!D48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9.00390625" defaultRowHeight="12.75"/>
  <cols>
    <col min="1" max="1" width="15.75390625" style="0" bestFit="1" customWidth="1"/>
  </cols>
  <sheetData>
    <row r="1" spans="1:2" ht="12.75">
      <c r="A1" s="4" t="s">
        <v>22</v>
      </c>
      <c r="B1" s="22"/>
    </row>
    <row r="2" spans="1:2" ht="12.75">
      <c r="A2" s="7" t="s">
        <v>23</v>
      </c>
      <c r="B2" s="20"/>
    </row>
    <row r="3" spans="1:2" ht="12.75">
      <c r="A3" s="7" t="s">
        <v>8</v>
      </c>
      <c r="B3" s="20"/>
    </row>
    <row r="4" spans="1:2" ht="12.75">
      <c r="A4" s="7"/>
      <c r="B4" s="20"/>
    </row>
    <row r="5" spans="1:2" ht="12.75">
      <c r="A5" s="7" t="s">
        <v>19</v>
      </c>
      <c r="B5" s="20"/>
    </row>
    <row r="6" spans="1:2" ht="13.5" thickBot="1">
      <c r="A6" s="10" t="s">
        <v>20</v>
      </c>
      <c r="B6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1.375" style="0" bestFit="1" customWidth="1"/>
    <col min="2" max="3" width="12.375" style="0" bestFit="1" customWidth="1"/>
  </cols>
  <sheetData>
    <row r="1" spans="1:2" ht="12.75">
      <c r="A1" t="s">
        <v>28</v>
      </c>
      <c r="B1" s="13">
        <v>5000</v>
      </c>
    </row>
    <row r="2" spans="1:2" ht="12.75">
      <c r="A2" t="s">
        <v>14</v>
      </c>
      <c r="B2" s="15">
        <v>0.01</v>
      </c>
    </row>
    <row r="3" spans="2:3" ht="13.5" thickBot="1">
      <c r="B3" s="2"/>
      <c r="C3" t="s">
        <v>54</v>
      </c>
    </row>
    <row r="4" spans="1:3" ht="12.75">
      <c r="A4" s="4" t="s">
        <v>29</v>
      </c>
      <c r="B4" s="5">
        <f>-Januar!D18-Januar!D34+Januar!D35</f>
        <v>0</v>
      </c>
      <c r="C4" s="6">
        <f>+B1+B4</f>
        <v>5000</v>
      </c>
    </row>
    <row r="5" spans="1:3" ht="12.75">
      <c r="A5" s="7" t="s">
        <v>30</v>
      </c>
      <c r="B5" s="8">
        <f>-Februar!D18-Februar!D34+Februar!D35</f>
        <v>0</v>
      </c>
      <c r="C5" s="9">
        <f>+C4+B5</f>
        <v>5000</v>
      </c>
    </row>
    <row r="6" spans="1:3" ht="12.75">
      <c r="A6" s="7" t="s">
        <v>31</v>
      </c>
      <c r="B6" s="8">
        <f>-Marts!D18-Marts!D34+Marts!D35</f>
        <v>0</v>
      </c>
      <c r="C6" s="9">
        <f aca="true" t="shared" si="0" ref="C6:C27">+C5+B6</f>
        <v>5000</v>
      </c>
    </row>
    <row r="7" spans="1:3" ht="12.75">
      <c r="A7" s="7" t="s">
        <v>32</v>
      </c>
      <c r="B7" s="8">
        <f>-April!D18-April!D34+April!D35</f>
        <v>0</v>
      </c>
      <c r="C7" s="9">
        <f t="shared" si="0"/>
        <v>5000</v>
      </c>
    </row>
    <row r="8" spans="1:3" ht="12.75">
      <c r="A8" s="7" t="s">
        <v>33</v>
      </c>
      <c r="B8" s="8">
        <f>-Maj!D18-Maj!D34+Maj!D35</f>
        <v>0</v>
      </c>
      <c r="C8" s="9">
        <f t="shared" si="0"/>
        <v>5000</v>
      </c>
    </row>
    <row r="9" spans="1:3" ht="12.75">
      <c r="A9" s="7" t="s">
        <v>34</v>
      </c>
      <c r="B9" s="8">
        <f>-Juni!D18-Juni!D34+Juni!D35</f>
        <v>0</v>
      </c>
      <c r="C9" s="9">
        <f t="shared" si="0"/>
        <v>5000</v>
      </c>
    </row>
    <row r="10" spans="1:3" ht="12.75">
      <c r="A10" s="7" t="s">
        <v>35</v>
      </c>
      <c r="B10" s="8">
        <f>-Juli!D18-Juli!D34+Juli!D35</f>
        <v>0</v>
      </c>
      <c r="C10" s="9">
        <f t="shared" si="0"/>
        <v>5000</v>
      </c>
    </row>
    <row r="11" spans="1:3" ht="12.75">
      <c r="A11" s="7" t="s">
        <v>36</v>
      </c>
      <c r="B11" s="8">
        <f>-Aug!D18-Aug!D34+Aug!D35</f>
        <v>0</v>
      </c>
      <c r="C11" s="9">
        <f t="shared" si="0"/>
        <v>5000</v>
      </c>
    </row>
    <row r="12" spans="1:3" ht="12.75">
      <c r="A12" s="7" t="s">
        <v>37</v>
      </c>
      <c r="B12" s="8">
        <f>-Sep!D18-Sep!D34+Sep!D35</f>
        <v>0</v>
      </c>
      <c r="C12" s="9">
        <f t="shared" si="0"/>
        <v>5000</v>
      </c>
    </row>
    <row r="13" spans="1:3" ht="12.75">
      <c r="A13" s="7" t="s">
        <v>38</v>
      </c>
      <c r="B13" s="8">
        <f>-Okt!D18-Okt!D34+Okt!D35</f>
        <v>0</v>
      </c>
      <c r="C13" s="9">
        <f t="shared" si="0"/>
        <v>5000</v>
      </c>
    </row>
    <row r="14" spans="1:3" ht="12.75">
      <c r="A14" s="7" t="s">
        <v>39</v>
      </c>
      <c r="B14" s="8">
        <f>-Nov!D18-Nov!D34+Nov!D35</f>
        <v>0</v>
      </c>
      <c r="C14" s="9">
        <f t="shared" si="0"/>
        <v>5000</v>
      </c>
    </row>
    <row r="15" spans="1:3" ht="12.75">
      <c r="A15" s="7" t="s">
        <v>40</v>
      </c>
      <c r="B15" s="8">
        <f>-Dec!D18-Dec!D34+Dec!D35</f>
        <v>0</v>
      </c>
      <c r="C15" s="9">
        <f t="shared" si="0"/>
        <v>5000</v>
      </c>
    </row>
    <row r="16" spans="1:3" ht="12.75">
      <c r="A16" s="7" t="s">
        <v>41</v>
      </c>
      <c r="B16" s="8">
        <v>0</v>
      </c>
      <c r="C16" s="9">
        <f t="shared" si="0"/>
        <v>5000</v>
      </c>
    </row>
    <row r="17" spans="1:3" ht="12.75">
      <c r="A17" s="7" t="s">
        <v>42</v>
      </c>
      <c r="B17" s="8">
        <v>0</v>
      </c>
      <c r="C17" s="9">
        <f t="shared" si="0"/>
        <v>5000</v>
      </c>
    </row>
    <row r="18" spans="1:3" ht="12.75">
      <c r="A18" s="7" t="s">
        <v>43</v>
      </c>
      <c r="B18" s="8">
        <v>0</v>
      </c>
      <c r="C18" s="9">
        <f t="shared" si="0"/>
        <v>5000</v>
      </c>
    </row>
    <row r="19" spans="1:3" ht="12.75">
      <c r="A19" s="7" t="s">
        <v>44</v>
      </c>
      <c r="B19" s="8">
        <v>0</v>
      </c>
      <c r="C19" s="9">
        <f t="shared" si="0"/>
        <v>5000</v>
      </c>
    </row>
    <row r="20" spans="1:3" ht="12.75">
      <c r="A20" s="7" t="s">
        <v>45</v>
      </c>
      <c r="B20" s="8">
        <v>0</v>
      </c>
      <c r="C20" s="9">
        <f t="shared" si="0"/>
        <v>5000</v>
      </c>
    </row>
    <row r="21" spans="1:3" ht="12.75">
      <c r="A21" s="7" t="s">
        <v>46</v>
      </c>
      <c r="B21" s="8">
        <v>0</v>
      </c>
      <c r="C21" s="9">
        <f t="shared" si="0"/>
        <v>5000</v>
      </c>
    </row>
    <row r="22" spans="1:3" ht="12.75">
      <c r="A22" s="7" t="s">
        <v>47</v>
      </c>
      <c r="B22" s="8">
        <v>0</v>
      </c>
      <c r="C22" s="9">
        <f t="shared" si="0"/>
        <v>5000</v>
      </c>
    </row>
    <row r="23" spans="1:3" ht="12.75">
      <c r="A23" s="7" t="s">
        <v>48</v>
      </c>
      <c r="B23" s="8">
        <v>0</v>
      </c>
      <c r="C23" s="9">
        <f t="shared" si="0"/>
        <v>5000</v>
      </c>
    </row>
    <row r="24" spans="1:3" ht="12.75">
      <c r="A24" s="7" t="s">
        <v>49</v>
      </c>
      <c r="B24" s="8">
        <f>-Januar!D31-Januar!D55</f>
        <v>0</v>
      </c>
      <c r="C24" s="9">
        <f t="shared" si="0"/>
        <v>5000</v>
      </c>
    </row>
    <row r="25" spans="1:3" ht="12.75">
      <c r="A25" s="7" t="s">
        <v>50</v>
      </c>
      <c r="B25" s="8">
        <f>-Januar!D32-Januar!D56</f>
        <v>0</v>
      </c>
      <c r="C25" s="9">
        <f t="shared" si="0"/>
        <v>5000</v>
      </c>
    </row>
    <row r="26" spans="1:3" ht="12.75">
      <c r="A26" s="7" t="s">
        <v>51</v>
      </c>
      <c r="B26" s="8">
        <f>-Januar!D33-Januar!D57</f>
        <v>0</v>
      </c>
      <c r="C26" s="9">
        <f t="shared" si="0"/>
        <v>5000</v>
      </c>
    </row>
    <row r="27" spans="1:3" ht="13.5" thickBot="1">
      <c r="A27" s="10" t="s">
        <v>52</v>
      </c>
      <c r="B27" s="11">
        <v>0</v>
      </c>
      <c r="C27" s="12">
        <f t="shared" si="0"/>
        <v>5000</v>
      </c>
    </row>
    <row r="28" ht="12.75">
      <c r="B28" s="2"/>
    </row>
    <row r="29" ht="12.75">
      <c r="B29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4.00390625" style="0" bestFit="1" customWidth="1"/>
    <col min="2" max="2" width="10.625" style="0" bestFit="1" customWidth="1"/>
    <col min="3" max="3" width="11.625" style="0" bestFit="1" customWidth="1"/>
    <col min="4" max="4" width="11.37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v>0</v>
      </c>
    </row>
    <row r="7" spans="3:4" ht="12.75">
      <c r="C7" s="2"/>
      <c r="D7" s="2"/>
    </row>
    <row r="8" spans="3:7" ht="12.75">
      <c r="C8" s="2"/>
      <c r="D8" s="2"/>
      <c r="G8" s="3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ROUNDDOWN(IF((AND(D18+D34&gt;Frikort,Frikort&gt;0)),Frikort,0),0)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IF(AND(B20=0,LON1&gt;0),0,ROUNDDOWN((-D20*B22),0))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+B43+Startsaldi!B1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+B44+Startsaldi!B2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+B45+Startsaldi!B3</f>
        <v>0</v>
      </c>
    </row>
    <row r="46" spans="1:4" ht="12.75">
      <c r="A46" s="7"/>
      <c r="B46" s="8"/>
      <c r="C46" s="8"/>
      <c r="D46" s="20">
        <f>+B46+Startsaldi!B4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+B47+Startsaldi!B5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+B48+Startsaldi!B6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37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ROUNDDOWN(IF((AND(D18+D34&gt;LON1,LON1&gt;0)),LON1,0),0)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IF(AND(B20=0,LON2&gt;0),0,ROUNDDOWN((-D20*B22),0))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+B43+Januar!D43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+B44+Januar!D44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+B45+Januar!D45</f>
        <v>0</v>
      </c>
    </row>
    <row r="46" spans="1:4" ht="12.75">
      <c r="A46" s="7"/>
      <c r="B46" s="8"/>
      <c r="C46" s="8"/>
      <c r="D46" s="20">
        <f>+B46+Januar!D46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+B47+Januar!D47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+B48+Januar!D48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8" ht="12.75">
      <c r="C15" s="2"/>
      <c r="D15" s="2"/>
      <c r="H15" s="3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ROUNDDOWN(IF((AND(D18+D34&gt;LON2,LON2&gt;0)),LON2,0),0)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IF(AND(B20=0,LON3&gt;0),0,ROUNDDOWN((-D20*B22),0))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+B43+Februar!D43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+B44+Februar!D44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+B45+Februar!D45</f>
        <v>0</v>
      </c>
    </row>
    <row r="46" spans="1:4" ht="12.75">
      <c r="A46" s="7"/>
      <c r="B46" s="8"/>
      <c r="C46" s="8"/>
      <c r="D46" s="20">
        <f>+B46+Februar!D46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+B47+Februar!D47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+B48+Februar!D48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3" width="10.625" style="0" bestFit="1" customWidth="1"/>
    <col min="4" max="4" width="11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ROUNDDOWN(IF((AND(D18+D34&gt;LON3,LON3&gt;0)),LON3,0),0)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IF(AND(B20=0,LON4&gt;0),0,ROUNDDOWN((-D20*B22),0))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+B43+Marts!D43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+B44+Marts!D44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+B45+Marts!D45</f>
        <v>0</v>
      </c>
    </row>
    <row r="46" spans="1:4" ht="12.75">
      <c r="A46" s="7"/>
      <c r="B46" s="8"/>
      <c r="C46" s="8"/>
      <c r="D46" s="20">
        <f>+B46+Marts!D46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+B47+Marts!D47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+B48+Marts!D48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1" ht="12.75">
      <c r="A1" t="s">
        <v>53</v>
      </c>
    </row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ROUNDDOWN(IF((AND(D18+D34&gt;LON4,LON4&gt;0)),LON4,0),0)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IF(AND(B20=0,LON5&gt;0),0,ROUNDDOWN((-D20*B22),0))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+B43+Januar!D43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+B44+Januar!D44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+B45+Januar!D45</f>
        <v>0</v>
      </c>
    </row>
    <row r="46" spans="1:4" ht="12.75">
      <c r="A46" s="7"/>
      <c r="B46" s="8"/>
      <c r="C46" s="8"/>
      <c r="D46" s="20">
        <f>+B46+Januar!D46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+B47+Januar!D47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+B48+Januar!D48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4.00390625" style="0" bestFit="1" customWidth="1"/>
    <col min="2" max="4" width="10.625" style="0" bestFit="1" customWidth="1"/>
  </cols>
  <sheetData>
    <row r="2" spans="2:4" ht="12.75">
      <c r="B2" t="s">
        <v>4</v>
      </c>
      <c r="C2" t="s">
        <v>5</v>
      </c>
      <c r="D2" t="s">
        <v>6</v>
      </c>
    </row>
    <row r="3" spans="1:4" ht="12.75">
      <c r="A3" t="s">
        <v>0</v>
      </c>
      <c r="B3" s="14">
        <v>0</v>
      </c>
      <c r="C3" s="13">
        <v>0</v>
      </c>
      <c r="D3" s="2">
        <f>+B3*C3</f>
        <v>0</v>
      </c>
    </row>
    <row r="4" spans="1:4" ht="12.75">
      <c r="A4" t="s">
        <v>1</v>
      </c>
      <c r="B4" s="14">
        <v>0</v>
      </c>
      <c r="C4" s="13">
        <v>0</v>
      </c>
      <c r="D4" s="2">
        <f>+B4*C4</f>
        <v>0</v>
      </c>
    </row>
    <row r="5" spans="1:4" ht="12.75">
      <c r="A5" t="s">
        <v>2</v>
      </c>
      <c r="B5" s="14">
        <v>0</v>
      </c>
      <c r="C5" s="13">
        <v>0</v>
      </c>
      <c r="D5" s="2">
        <f>+B5*C5</f>
        <v>0</v>
      </c>
    </row>
    <row r="6" spans="1:4" ht="12.75">
      <c r="A6" t="s">
        <v>3</v>
      </c>
      <c r="B6" s="14">
        <v>0</v>
      </c>
      <c r="C6" s="13">
        <v>0</v>
      </c>
      <c r="D6" s="2">
        <f>+B6*C6</f>
        <v>0</v>
      </c>
    </row>
    <row r="7" spans="1:4" ht="12.75">
      <c r="A7" t="s">
        <v>26</v>
      </c>
      <c r="B7" t="s">
        <v>26</v>
      </c>
      <c r="C7" s="2"/>
      <c r="D7" s="2" t="s">
        <v>26</v>
      </c>
    </row>
    <row r="8" spans="3:4" ht="12.75">
      <c r="C8" s="2"/>
      <c r="D8" s="2"/>
    </row>
    <row r="9" spans="3:4" ht="12.75">
      <c r="C9" s="2"/>
      <c r="D9" s="2"/>
    </row>
    <row r="10" spans="1:4" ht="12.75">
      <c r="A10" t="s">
        <v>7</v>
      </c>
      <c r="C10" s="2"/>
      <c r="D10" s="2">
        <f>SUM(D3:D8)</f>
        <v>0</v>
      </c>
    </row>
    <row r="11" spans="1:4" ht="12.75">
      <c r="A11" t="s">
        <v>8</v>
      </c>
      <c r="C11" s="2"/>
      <c r="D11" s="13">
        <v>0</v>
      </c>
    </row>
    <row r="12" spans="1:4" ht="12.75">
      <c r="A12" t="s">
        <v>9</v>
      </c>
      <c r="C12" s="2"/>
      <c r="D12" s="2">
        <v>0</v>
      </c>
    </row>
    <row r="13" spans="3:4" ht="12.75">
      <c r="C13" s="2"/>
      <c r="D13" s="2"/>
    </row>
    <row r="14" spans="1:4" ht="12.75">
      <c r="A14" t="s">
        <v>10</v>
      </c>
      <c r="C14" s="2"/>
      <c r="D14" s="2">
        <f>ROUND((D10+D11+D12),0)</f>
        <v>0</v>
      </c>
    </row>
    <row r="15" spans="3:4" ht="12.75">
      <c r="C15" s="2"/>
      <c r="D15" s="2"/>
    </row>
    <row r="16" spans="1:4" ht="12.75">
      <c r="A16" t="s">
        <v>11</v>
      </c>
      <c r="B16" s="1">
        <v>0.08</v>
      </c>
      <c r="C16" s="2"/>
      <c r="D16" s="2">
        <f>ROUNDUP((-D14*B16),0)</f>
        <v>0</v>
      </c>
    </row>
    <row r="17" spans="3:4" ht="12.75">
      <c r="C17" s="2"/>
      <c r="D17" s="2"/>
    </row>
    <row r="18" spans="1:4" ht="12.75">
      <c r="A18" t="s">
        <v>12</v>
      </c>
      <c r="C18" s="2"/>
      <c r="D18" s="2">
        <f>+D14+D16</f>
        <v>0</v>
      </c>
    </row>
    <row r="19" spans="3:4" ht="12.75">
      <c r="C19" s="2"/>
      <c r="D19" s="2"/>
    </row>
    <row r="20" spans="1:4" ht="12.75">
      <c r="A20" t="s">
        <v>13</v>
      </c>
      <c r="B20">
        <f>ROUNDDOWN(IF((AND(D18+D34&gt;LON5,LON5&gt;0)),LON5,0),0)</f>
        <v>0</v>
      </c>
      <c r="C20" s="2"/>
      <c r="D20" s="2">
        <f>+D18-B20</f>
        <v>0</v>
      </c>
    </row>
    <row r="21" spans="3:4" ht="12.75">
      <c r="C21" s="2"/>
      <c r="D21" s="2"/>
    </row>
    <row r="22" spans="1:4" ht="12.75">
      <c r="A22" t="s">
        <v>14</v>
      </c>
      <c r="B22" s="1">
        <f>Træk</f>
        <v>0.01</v>
      </c>
      <c r="C22" s="2"/>
      <c r="D22" s="2">
        <f>IF(AND(B20=0,LON6&gt;0),0,ROUNDDOWN((-D20*B22),0))</f>
        <v>0</v>
      </c>
    </row>
    <row r="23" spans="3:4" ht="12.75">
      <c r="C23" s="2"/>
      <c r="D23" s="2"/>
    </row>
    <row r="24" spans="1:4" ht="12.75">
      <c r="A24" t="s">
        <v>15</v>
      </c>
      <c r="C24" s="2"/>
      <c r="D24" s="2">
        <f>+D10+D11+D12+D16+D22</f>
        <v>0</v>
      </c>
    </row>
    <row r="25" spans="3:4" ht="12.75">
      <c r="C25" s="2"/>
      <c r="D25" s="2"/>
    </row>
    <row r="26" spans="1:4" ht="12.75">
      <c r="A26" t="s">
        <v>16</v>
      </c>
      <c r="C26" s="2"/>
      <c r="D26" s="2">
        <v>0</v>
      </c>
    </row>
    <row r="27" spans="1:4" ht="12.75">
      <c r="A27" t="s">
        <v>76</v>
      </c>
      <c r="C27" s="2"/>
      <c r="D27" s="2">
        <v>0</v>
      </c>
    </row>
    <row r="28" spans="3:4" ht="12.75">
      <c r="C28" s="2"/>
      <c r="D28" s="2"/>
    </row>
    <row r="29" spans="1:4" ht="12.75">
      <c r="A29" t="s">
        <v>17</v>
      </c>
      <c r="C29" s="2"/>
      <c r="D29" s="2">
        <f>+D24+D26+D27</f>
        <v>0</v>
      </c>
    </row>
    <row r="30" spans="3:4" ht="12.75">
      <c r="C30" s="2"/>
      <c r="D30" s="2"/>
    </row>
    <row r="31" spans="3:4" ht="13.5" thickBot="1">
      <c r="C31" s="2"/>
      <c r="D31" s="2"/>
    </row>
    <row r="32" spans="1:4" ht="12.75">
      <c r="A32" s="4" t="s">
        <v>18</v>
      </c>
      <c r="B32" s="16"/>
      <c r="C32" s="5"/>
      <c r="D32" s="22"/>
    </row>
    <row r="33" spans="1:4" ht="12.75">
      <c r="A33" s="7"/>
      <c r="B33" s="18"/>
      <c r="C33" s="8"/>
      <c r="D33" s="20"/>
    </row>
    <row r="34" spans="1:4" ht="12.75">
      <c r="A34" s="7" t="s">
        <v>19</v>
      </c>
      <c r="B34" s="18"/>
      <c r="C34" s="8"/>
      <c r="D34" s="20">
        <f>+D10*12.5%</f>
        <v>0</v>
      </c>
    </row>
    <row r="35" spans="1:4" ht="12.75">
      <c r="A35" s="7" t="s">
        <v>55</v>
      </c>
      <c r="B35" s="23">
        <v>0.08</v>
      </c>
      <c r="C35" s="8"/>
      <c r="D35" s="20">
        <f>-D34*B35</f>
        <v>0</v>
      </c>
    </row>
    <row r="36" spans="1:4" ht="12.75">
      <c r="A36" s="7" t="s">
        <v>14</v>
      </c>
      <c r="B36" s="23">
        <f>B22</f>
        <v>0.01</v>
      </c>
      <c r="C36" s="8"/>
      <c r="D36" s="20">
        <f>IF(D22=0,0,ROUNDDOWN(((-D34-D35)*B36),0))</f>
        <v>0</v>
      </c>
    </row>
    <row r="37" spans="1:4" ht="12.75">
      <c r="A37" s="7"/>
      <c r="B37" s="18"/>
      <c r="C37" s="8"/>
      <c r="D37" s="20"/>
    </row>
    <row r="38" spans="1:4" ht="13.5" thickBot="1">
      <c r="A38" s="10" t="s">
        <v>20</v>
      </c>
      <c r="B38" s="24"/>
      <c r="C38" s="11"/>
      <c r="D38" s="21">
        <f>+D34+D35+D36</f>
        <v>0</v>
      </c>
    </row>
    <row r="40" ht="13.5" thickBot="1"/>
    <row r="41" spans="1:4" ht="12.75">
      <c r="A41" s="4" t="s">
        <v>21</v>
      </c>
      <c r="B41" s="16" t="s">
        <v>24</v>
      </c>
      <c r="C41" s="16"/>
      <c r="D41" s="17" t="s">
        <v>25</v>
      </c>
    </row>
    <row r="42" spans="1:4" ht="12.75">
      <c r="A42" s="7"/>
      <c r="B42" s="18"/>
      <c r="C42" s="18"/>
      <c r="D42" s="19"/>
    </row>
    <row r="43" spans="1:4" ht="12.75">
      <c r="A43" s="7" t="s">
        <v>22</v>
      </c>
      <c r="B43" s="8">
        <f>+D14+D34</f>
        <v>0</v>
      </c>
      <c r="C43" s="8"/>
      <c r="D43" s="20">
        <f>+B43+Januar!D43</f>
        <v>0</v>
      </c>
    </row>
    <row r="44" spans="1:4" ht="12.75">
      <c r="A44" s="7" t="s">
        <v>23</v>
      </c>
      <c r="B44" s="8">
        <f>+D22+D36</f>
        <v>0</v>
      </c>
      <c r="C44" s="8"/>
      <c r="D44" s="20">
        <f>+B44+Januar!D44</f>
        <v>0</v>
      </c>
    </row>
    <row r="45" spans="1:4" ht="12.75">
      <c r="A45" s="7" t="s">
        <v>8</v>
      </c>
      <c r="B45" s="8">
        <f>+D11</f>
        <v>0</v>
      </c>
      <c r="C45" s="8"/>
      <c r="D45" s="20">
        <f>+B45+Januar!D45</f>
        <v>0</v>
      </c>
    </row>
    <row r="46" spans="1:4" ht="12.75">
      <c r="A46" s="7"/>
      <c r="B46" s="8"/>
      <c r="C46" s="8"/>
      <c r="D46" s="20">
        <f>+B46+Januar!D46</f>
        <v>0</v>
      </c>
    </row>
    <row r="47" spans="1:4" ht="12.75">
      <c r="A47" s="7" t="s">
        <v>19</v>
      </c>
      <c r="B47" s="8">
        <f>+D34</f>
        <v>0</v>
      </c>
      <c r="C47" s="8"/>
      <c r="D47" s="20">
        <f>+B47+Januar!D47</f>
        <v>0</v>
      </c>
    </row>
    <row r="48" spans="1:4" ht="13.5" thickBot="1">
      <c r="A48" s="10" t="s">
        <v>20</v>
      </c>
      <c r="B48" s="11">
        <f>+D38</f>
        <v>0</v>
      </c>
      <c r="C48" s="11"/>
      <c r="D48" s="21">
        <f>+B48+Januar!D48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Ci-service</Company>
  <HyperlinkBase>www.ci-service.dk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Måneds løn ved frikort</dc:title>
  <dc:subject>Lønberegning</dc:subject>
  <dc:creator>Ida Sine Harboe Nielsen</dc:creator>
  <cp:keywords/>
  <dc:description/>
  <cp:lastModifiedBy>Ida Nielsen</cp:lastModifiedBy>
  <dcterms:created xsi:type="dcterms:W3CDTF">2010-03-08T08:50:44Z</dcterms:created>
  <dcterms:modified xsi:type="dcterms:W3CDTF">2010-03-11T21:28:23Z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